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45" windowWidth="14460" windowHeight="10365" activeTab="0"/>
  </bookViews>
  <sheets>
    <sheet name="2018 budget" sheetId="1" r:id="rId1"/>
    <sheet name="Member shares" sheetId="2" r:id="rId2"/>
    <sheet name="Buying pool summary" sheetId="3" r:id="rId3"/>
    <sheet name="17-18 comparison and totals" sheetId="4" r:id="rId4"/>
  </sheets>
  <definedNames>
    <definedName name="_xlnm.Print_Area" localSheetId="3">'17-18 comparison and totals'!$A$1:$F$22</definedName>
    <definedName name="_xlnm.Print_Area" localSheetId="2">'Buying pool summary'!$A$1:$H$24</definedName>
  </definedNames>
  <calcPr fullCalcOnLoad="1"/>
</workbook>
</file>

<file path=xl/sharedStrings.xml><?xml version="1.0" encoding="utf-8"?>
<sst xmlns="http://schemas.openxmlformats.org/spreadsheetml/2006/main" count="132" uniqueCount="110">
  <si>
    <t>Income</t>
  </si>
  <si>
    <t>Member shares</t>
  </si>
  <si>
    <t>Other income</t>
  </si>
  <si>
    <t>Expenses</t>
  </si>
  <si>
    <t>Website</t>
  </si>
  <si>
    <t>Program management</t>
  </si>
  <si>
    <t>R &amp; D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</si>
  <si>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</si>
  <si>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</si>
  <si>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</si>
  <si>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</si>
  <si>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</si>
  <si>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</si>
  <si>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</si>
  <si>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</si>
  <si>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</si>
  <si>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Milwaukee</t>
  </si>
  <si>
    <t>Lakeshores</t>
  </si>
  <si>
    <t>Kenosha</t>
  </si>
  <si>
    <t>WVLS</t>
  </si>
  <si>
    <t>Northern Waters</t>
  </si>
  <si>
    <t>Indianhead</t>
  </si>
  <si>
    <t>Nicolet</t>
  </si>
  <si>
    <t>OWLS</t>
  </si>
  <si>
    <t>South Central</t>
  </si>
  <si>
    <t>Winding Rivers</t>
  </si>
  <si>
    <t>Winnefox</t>
  </si>
  <si>
    <t>Manitowoc Calumet</t>
  </si>
  <si>
    <t>Southwest Wisconsin</t>
  </si>
  <si>
    <t>Arrowhead</t>
  </si>
  <si>
    <t>&lt;300,000</t>
  </si>
  <si>
    <t>&gt;900,001</t>
  </si>
  <si>
    <t>a.</t>
  </si>
  <si>
    <t>e.</t>
  </si>
  <si>
    <t>f.</t>
  </si>
  <si>
    <t>Levels:</t>
  </si>
  <si>
    <t>Shares:</t>
  </si>
  <si>
    <t>600,001-900,000</t>
  </si>
  <si>
    <t>Partner</t>
  </si>
  <si>
    <t>Number of shares</t>
  </si>
  <si>
    <t>Cost per share:</t>
  </si>
  <si>
    <t>Total expenditures in budget:</t>
  </si>
  <si>
    <t>TOTALS</t>
  </si>
  <si>
    <t>Reserve</t>
  </si>
  <si>
    <t>300,001-600,000</t>
  </si>
  <si>
    <t>2017 budget</t>
  </si>
  <si>
    <t>g.</t>
  </si>
  <si>
    <t>h.</t>
  </si>
  <si>
    <t>i.</t>
  </si>
  <si>
    <t>Digital Newspaper Hosting</t>
  </si>
  <si>
    <t>ContentDM Hosting</t>
  </si>
  <si>
    <t xml:space="preserve">Bridges </t>
  </si>
  <si>
    <t xml:space="preserve">Buying pool income </t>
  </si>
  <si>
    <t>Overdrive Checkouts by system</t>
  </si>
  <si>
    <t>Usage</t>
  </si>
  <si>
    <t>% of usage</t>
  </si>
  <si>
    <t>Population</t>
  </si>
  <si>
    <t>% of population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</si>
  <si>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</si>
  <si>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</si>
  <si>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</si>
  <si>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</si>
  <si>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</si>
  <si>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</si>
  <si>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</si>
  <si>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</si>
  <si>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</si>
  <si>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</si>
  <si>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</si>
  <si>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</si>
  <si>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</si>
  <si>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Totals</t>
  </si>
  <si>
    <t>*Extended county population from DPI</t>
  </si>
  <si>
    <t>**Usage weighted at 75%; population weighted at 25%</t>
  </si>
  <si>
    <t>*Extended county population from DPI; same figure used for both years</t>
  </si>
  <si>
    <t>Buying pool</t>
  </si>
  <si>
    <t>Total</t>
  </si>
  <si>
    <t>Proposed member shares (rounded)</t>
  </si>
  <si>
    <t>2018 budget</t>
  </si>
  <si>
    <t>2015 service population</t>
  </si>
  <si>
    <t>2017 cost</t>
  </si>
  <si>
    <t>2018 proposed cost (rounded)</t>
  </si>
  <si>
    <t>Monarch</t>
  </si>
  <si>
    <t>Base amount</t>
  </si>
  <si>
    <t>Base amount goes toward shared collection</t>
  </si>
  <si>
    <t>Holds reduction amount</t>
  </si>
  <si>
    <t>Holds reduction amount goes to Advantage</t>
  </si>
  <si>
    <t>2015*</t>
  </si>
  <si>
    <t>Share</t>
  </si>
  <si>
    <t>Holds placed</t>
  </si>
  <si>
    <t>% of holds placed</t>
  </si>
  <si>
    <t>Share (Advantage)</t>
  </si>
  <si>
    <t xml:space="preserve">Total </t>
  </si>
  <si>
    <t xml:space="preserve">Wisconsin Valley Library Service </t>
  </si>
  <si>
    <t>Monarch Library System</t>
  </si>
  <si>
    <t xml:space="preserve">Member shares </t>
  </si>
  <si>
    <t>Base amount**</t>
  </si>
  <si>
    <t>Nicolet Federated Library System***</t>
  </si>
  <si>
    <t>Outagamie Waupaca Library System***</t>
  </si>
  <si>
    <t>***Holds are for InfoSoup, split by ratio of usage</t>
  </si>
  <si>
    <t>OWLS 2016 circulation:  153,725</t>
  </si>
  <si>
    <t>Total holds for InfoSoup: 190,850</t>
  </si>
  <si>
    <t>Nicolet 2016 circulation: 253,973</t>
  </si>
  <si>
    <t>Total InfoSoup circulations:  407,698</t>
  </si>
  <si>
    <t>Percentage of OWLS circulation: 37.7%</t>
  </si>
  <si>
    <t>Percentage of Nicolet circulation: 62.3%</t>
  </si>
  <si>
    <t>37.7% (for OWLS) of holds: 71,950</t>
  </si>
  <si>
    <t>62.3% (for Nicolet) of holds: 118,900</t>
  </si>
  <si>
    <t>Nicolet Federated Library System</t>
  </si>
  <si>
    <t>Wisconsin Valley Library Service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</si>
</sst>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5" fillId="0" borderId="0" xfId="47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4" fontId="45" fillId="0" borderId="0" xfId="47" applyNumberFormat="1" applyFont="1" applyAlignment="1">
      <alignment/>
    </xf>
    <xf numFmtId="3" fontId="8" fillId="0" borderId="0" xfId="46" applyNumberFormat="1" applyFont="1" applyFill="1" applyAlignment="1" quotePrefix="1">
      <alignment horizontal="right"/>
    </xf>
    <xf numFmtId="0" fontId="45" fillId="0" borderId="0" xfId="0" applyFont="1" applyFill="1" applyAlignment="1">
      <alignment/>
    </xf>
    <xf numFmtId="168" fontId="0" fillId="0" borderId="0" xfId="44" applyNumberFormat="1" applyFont="1" applyAlignment="1">
      <alignment/>
    </xf>
    <xf numFmtId="165" fontId="0" fillId="0" borderId="0" xfId="47" applyNumberFormat="1" applyFont="1" applyAlignment="1">
      <alignment/>
    </xf>
    <xf numFmtId="168" fontId="45" fillId="0" borderId="0" xfId="0" applyNumberFormat="1" applyFont="1" applyAlignment="1">
      <alignment/>
    </xf>
    <xf numFmtId="164" fontId="0" fillId="0" borderId="0" xfId="47" applyNumberFormat="1" applyFont="1" applyAlignment="1">
      <alignment wrapText="1"/>
    </xf>
    <xf numFmtId="6" fontId="0" fillId="0" borderId="0" xfId="0" applyNumberFormat="1" applyAlignment="1">
      <alignment/>
    </xf>
    <xf numFmtId="164" fontId="0" fillId="0" borderId="0" xfId="47" applyNumberFormat="1" applyFont="1" applyAlignment="1">
      <alignment horizontal="right" wrapText="1"/>
    </xf>
    <xf numFmtId="3" fontId="8" fillId="0" borderId="0" xfId="44" applyNumberFormat="1" applyFont="1" applyFill="1" applyBorder="1" applyAlignment="1" quotePrefix="1">
      <alignment horizontal="right"/>
    </xf>
    <xf numFmtId="164" fontId="0" fillId="0" borderId="0" xfId="0" applyNumberFormat="1" applyFill="1" applyAlignment="1">
      <alignment wrapText="1"/>
    </xf>
    <xf numFmtId="164" fontId="0" fillId="0" borderId="0" xfId="47" applyNumberFormat="1" applyFont="1" applyFill="1" applyAlignment="1">
      <alignment wrapText="1"/>
    </xf>
    <xf numFmtId="165" fontId="45" fillId="0" borderId="11" xfId="5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8" fontId="0" fillId="0" borderId="14" xfId="45" applyNumberFormat="1" applyFont="1" applyBorder="1" applyAlignment="1">
      <alignment/>
    </xf>
    <xf numFmtId="172" fontId="0" fillId="0" borderId="14" xfId="67" applyNumberFormat="1" applyFont="1" applyBorder="1" applyAlignment="1">
      <alignment/>
    </xf>
    <xf numFmtId="172" fontId="0" fillId="0" borderId="15" xfId="67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168" fontId="0" fillId="0" borderId="13" xfId="45" applyNumberFormat="1" applyFont="1" applyBorder="1" applyAlignment="1">
      <alignment/>
    </xf>
    <xf numFmtId="172" fontId="0" fillId="0" borderId="13" xfId="67" applyNumberFormat="1" applyFont="1" applyBorder="1" applyAlignment="1">
      <alignment/>
    </xf>
    <xf numFmtId="172" fontId="0" fillId="0" borderId="16" xfId="67" applyNumberFormat="1" applyFont="1" applyBorder="1" applyAlignment="1">
      <alignment/>
    </xf>
    <xf numFmtId="0" fontId="7" fillId="0" borderId="17" xfId="59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168" fontId="0" fillId="0" borderId="17" xfId="45" applyNumberFormat="1" applyFont="1" applyBorder="1" applyAlignment="1">
      <alignment/>
    </xf>
    <xf numFmtId="172" fontId="0" fillId="0" borderId="17" xfId="67" applyNumberFormat="1" applyFont="1" applyBorder="1" applyAlignment="1">
      <alignment/>
    </xf>
    <xf numFmtId="172" fontId="0" fillId="0" borderId="18" xfId="67" applyNumberFormat="1" applyFont="1" applyBorder="1" applyAlignment="1">
      <alignment/>
    </xf>
    <xf numFmtId="0" fontId="7" fillId="0" borderId="0" xfId="59" applyFont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165" fontId="0" fillId="0" borderId="0" xfId="0" applyNumberFormat="1" applyAlignment="1">
      <alignment/>
    </xf>
    <xf numFmtId="0" fontId="45" fillId="0" borderId="12" xfId="0" applyFont="1" applyBorder="1" applyAlignment="1">
      <alignment/>
    </xf>
    <xf numFmtId="172" fontId="0" fillId="0" borderId="0" xfId="69" applyNumberFormat="1" applyFont="1" applyAlignment="1">
      <alignment/>
    </xf>
    <xf numFmtId="165" fontId="0" fillId="0" borderId="0" xfId="47" applyNumberFormat="1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Fill="1" applyBorder="1" applyAlignment="1">
      <alignment/>
    </xf>
    <xf numFmtId="44" fontId="0" fillId="33" borderId="0" xfId="47" applyFont="1" applyFill="1" applyAlignment="1">
      <alignment/>
    </xf>
    <xf numFmtId="3" fontId="7" fillId="0" borderId="0" xfId="44" applyNumberFormat="1" applyFont="1" applyFill="1" applyBorder="1" applyAlignment="1" quotePrefix="1">
      <alignment horizontal="right"/>
    </xf>
    <xf numFmtId="165" fontId="45" fillId="0" borderId="0" xfId="50" applyNumberFormat="1" applyFont="1" applyBorder="1" applyAlignment="1">
      <alignment/>
    </xf>
    <xf numFmtId="0" fontId="45" fillId="0" borderId="0" xfId="0" applyFont="1" applyFill="1" applyBorder="1" applyAlignment="1">
      <alignment horizontal="center"/>
    </xf>
    <xf numFmtId="165" fontId="45" fillId="0" borderId="16" xfId="0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4" fontId="0" fillId="35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/>
    </xf>
    <xf numFmtId="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wrapText="1"/>
    </xf>
    <xf numFmtId="165" fontId="0" fillId="33" borderId="0" xfId="0" applyNumberFormat="1" applyFill="1" applyAlignment="1">
      <alignment/>
    </xf>
    <xf numFmtId="165" fontId="45" fillId="0" borderId="0" xfId="0" applyNumberFormat="1" applyFont="1" applyAlignment="1">
      <alignment/>
    </xf>
    <xf numFmtId="165" fontId="45" fillId="0" borderId="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4" width="19.14062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15.75">
      <c r="C2" s="26" t="s">
        <v>78</v>
      </c>
      <c r="D2" s="26" t="s">
        <v>45</v>
      </c>
      <c r="E2" s="30"/>
      <c r="F2" s="16"/>
    </row>
    <row r="3" spans="3:9" ht="18.75">
      <c r="C3" s="27"/>
      <c r="D3" s="27"/>
      <c r="E3" s="17"/>
      <c r="F3" s="18"/>
      <c r="H3" s="10"/>
      <c r="I3" s="10"/>
    </row>
    <row r="4" spans="2:10" ht="15.7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6:9" ht="15.75">
      <c r="F5" s="1"/>
      <c r="G5" s="1"/>
      <c r="H5" s="12"/>
      <c r="I5" s="1"/>
    </row>
    <row r="6" spans="1:9" ht="17.25" customHeight="1">
      <c r="A6" t="s">
        <v>32</v>
      </c>
      <c r="B6" s="4" t="s">
        <v>1</v>
      </c>
      <c r="C6" s="21">
        <v>89175</v>
      </c>
      <c r="D6" s="21">
        <v>90250</v>
      </c>
      <c r="E6" s="2"/>
      <c r="F6" s="2"/>
      <c r="G6" s="2"/>
      <c r="H6" s="2"/>
      <c r="I6" s="2"/>
    </row>
    <row r="7" spans="1:9" ht="19.5" customHeight="1">
      <c r="A7" t="s">
        <v>10</v>
      </c>
      <c r="B7" s="4" t="s">
        <v>15</v>
      </c>
      <c r="C7" s="15">
        <v>0</v>
      </c>
      <c r="D7" s="15">
        <v>0</v>
      </c>
      <c r="E7" s="2"/>
      <c r="F7" s="2"/>
      <c r="G7" s="2"/>
      <c r="H7" s="2"/>
      <c r="I7" s="2"/>
    </row>
    <row r="8" spans="1:9" ht="19.5" customHeight="1">
      <c r="A8" t="s">
        <v>11</v>
      </c>
      <c r="B8" s="4" t="s">
        <v>2</v>
      </c>
      <c r="C8" s="15">
        <v>0</v>
      </c>
      <c r="D8" s="15">
        <v>0</v>
      </c>
      <c r="E8" s="2"/>
      <c r="F8" s="2"/>
      <c r="G8" s="2"/>
      <c r="H8" s="2"/>
      <c r="I8" s="2"/>
    </row>
    <row r="9" spans="1:9" ht="15">
      <c r="A9" t="s">
        <v>12</v>
      </c>
      <c r="B9" s="4" t="s">
        <v>52</v>
      </c>
      <c r="C9" s="38">
        <v>1150001</v>
      </c>
      <c r="D9" s="38">
        <v>1150000</v>
      </c>
      <c r="E9" s="2"/>
      <c r="F9" s="2"/>
      <c r="G9" s="2"/>
      <c r="H9" s="2"/>
      <c r="I9" s="2"/>
    </row>
    <row r="10" spans="3:9" ht="19.5" customHeight="1">
      <c r="C10" s="15"/>
      <c r="D10" s="15"/>
      <c r="E10" s="2"/>
      <c r="F10" s="2"/>
      <c r="G10" s="2"/>
      <c r="H10" s="2"/>
      <c r="I10" s="2"/>
    </row>
    <row r="11" spans="2:9" ht="15">
      <c r="B11" s="8" t="s">
        <v>8</v>
      </c>
      <c r="C11" s="3">
        <f>SUM(C6:C10)</f>
        <v>1239176</v>
      </c>
      <c r="D11" s="21">
        <f>SUM(D6:D10)</f>
        <v>1240250</v>
      </c>
      <c r="E11" s="2"/>
      <c r="F11" s="2"/>
      <c r="G11" s="2"/>
      <c r="H11" s="2"/>
      <c r="I11" s="2"/>
    </row>
    <row r="12" spans="5:9" ht="18" customHeight="1">
      <c r="E12" s="3"/>
      <c r="F12" s="3"/>
      <c r="G12" s="3"/>
      <c r="H12" s="3"/>
      <c r="I12" s="3"/>
    </row>
    <row r="14" spans="1:4" ht="15.75">
      <c r="A14" s="5"/>
      <c r="B14" s="7" t="s">
        <v>3</v>
      </c>
      <c r="C14" s="7"/>
      <c r="D14" s="7"/>
    </row>
    <row r="15" spans="2:10" s="5" customFormat="1" ht="15.75">
      <c r="B15" s="7"/>
      <c r="C15" s="7"/>
      <c r="D15" s="7"/>
      <c r="G15" s="7"/>
      <c r="H15" s="7"/>
      <c r="J15" s="7"/>
    </row>
    <row r="16" spans="1:10" s="5" customFormat="1" ht="15.75">
      <c r="A16" t="s">
        <v>32</v>
      </c>
      <c r="B16" s="4" t="s">
        <v>4</v>
      </c>
      <c r="C16" s="39">
        <v>1000</v>
      </c>
      <c r="D16" s="34">
        <v>1000</v>
      </c>
      <c r="G16" s="7"/>
      <c r="H16" s="7"/>
      <c r="J16" s="7"/>
    </row>
    <row r="17" spans="1:9" ht="15">
      <c r="A17" t="s">
        <v>10</v>
      </c>
      <c r="B17" s="4" t="s">
        <v>5</v>
      </c>
      <c r="C17" s="34">
        <v>52000</v>
      </c>
      <c r="D17" s="34">
        <v>52000</v>
      </c>
      <c r="E17" s="2"/>
      <c r="F17" s="2"/>
      <c r="G17" s="6"/>
      <c r="H17" s="6"/>
      <c r="I17" s="6"/>
    </row>
    <row r="18" spans="1:9" ht="24.75" customHeight="1">
      <c r="A18" t="s">
        <v>11</v>
      </c>
      <c r="B18" s="4" t="s">
        <v>14</v>
      </c>
      <c r="C18" s="34">
        <v>18000</v>
      </c>
      <c r="D18" s="34">
        <v>18000</v>
      </c>
      <c r="E18" s="2"/>
      <c r="F18" s="2"/>
      <c r="G18" s="6"/>
      <c r="H18" s="6"/>
      <c r="I18" s="6"/>
    </row>
    <row r="19" spans="1:9" ht="15">
      <c r="A19" t="s">
        <v>12</v>
      </c>
      <c r="B19" s="4" t="s">
        <v>13</v>
      </c>
      <c r="C19" s="39">
        <v>1150001</v>
      </c>
      <c r="D19" s="39">
        <v>1150000</v>
      </c>
      <c r="E19" s="2"/>
      <c r="F19" s="2"/>
      <c r="G19" s="6"/>
      <c r="H19" s="6"/>
      <c r="I19" s="6"/>
    </row>
    <row r="20" spans="1:10" s="20" customFormat="1" ht="15">
      <c r="A20" s="20" t="s">
        <v>33</v>
      </c>
      <c r="B20" s="4" t="s">
        <v>49</v>
      </c>
      <c r="C20" s="89">
        <v>1425</v>
      </c>
      <c r="D20" s="35">
        <v>2500</v>
      </c>
      <c r="E20" s="2"/>
      <c r="F20" s="2"/>
      <c r="G20" s="6"/>
      <c r="H20" s="6"/>
      <c r="I20" s="6"/>
      <c r="J20" s="4"/>
    </row>
    <row r="21" spans="1:10" s="20" customFormat="1" ht="15">
      <c r="A21" s="20" t="s">
        <v>34</v>
      </c>
      <c r="B21" s="4" t="s">
        <v>50</v>
      </c>
      <c r="C21" s="89">
        <v>1750</v>
      </c>
      <c r="D21" s="35">
        <v>1750</v>
      </c>
      <c r="E21" s="2"/>
      <c r="F21" s="2"/>
      <c r="G21" s="6"/>
      <c r="H21" s="6"/>
      <c r="I21" s="6"/>
      <c r="J21" s="4"/>
    </row>
    <row r="22" spans="1:9" ht="29.25" customHeight="1">
      <c r="A22" t="s">
        <v>46</v>
      </c>
      <c r="B22" s="4" t="s">
        <v>6</v>
      </c>
      <c r="C22" s="34">
        <v>5000</v>
      </c>
      <c r="D22" s="34">
        <v>5000</v>
      </c>
      <c r="E22" s="2"/>
      <c r="F22" s="2"/>
      <c r="G22" s="6"/>
      <c r="H22" s="6"/>
      <c r="I22" s="6"/>
    </row>
    <row r="23" spans="1:9" ht="18" customHeight="1">
      <c r="A23" s="20" t="s">
        <v>47</v>
      </c>
      <c r="B23" s="4" t="s">
        <v>43</v>
      </c>
      <c r="C23" s="36">
        <v>10000</v>
      </c>
      <c r="D23" s="36">
        <v>10000</v>
      </c>
      <c r="E23" s="2"/>
      <c r="F23" s="2"/>
      <c r="G23" s="6"/>
      <c r="H23" s="6"/>
      <c r="I23" s="6"/>
    </row>
    <row r="24" spans="1:10" s="20" customFormat="1" ht="18" customHeight="1">
      <c r="A24" t="s">
        <v>48</v>
      </c>
      <c r="B24" s="4" t="s">
        <v>9</v>
      </c>
      <c r="C24" s="90">
        <v>0</v>
      </c>
      <c r="D24" s="15">
        <v>0</v>
      </c>
      <c r="E24" s="2"/>
      <c r="F24" s="2"/>
      <c r="G24" s="6"/>
      <c r="H24" s="6"/>
      <c r="I24" s="6"/>
      <c r="J24" s="4"/>
    </row>
    <row r="25" spans="2:9" ht="18" customHeight="1">
      <c r="B25" s="9" t="s">
        <v>8</v>
      </c>
      <c r="C25" s="21">
        <f>SUM(C16:C24)</f>
        <v>1239176</v>
      </c>
      <c r="D25" s="21">
        <f>SUM(D16:D24)</f>
        <v>1240250</v>
      </c>
      <c r="E25" s="2"/>
      <c r="F25" s="2"/>
      <c r="G25" s="6"/>
      <c r="H25" s="6"/>
      <c r="I25" s="6"/>
    </row>
    <row r="26" spans="3:9" ht="18" customHeight="1">
      <c r="C26" s="15"/>
      <c r="D26" s="15"/>
      <c r="E26" s="2"/>
      <c r="F26" s="2"/>
      <c r="G26" s="6"/>
      <c r="H26" s="6"/>
      <c r="I26" s="6"/>
    </row>
    <row r="27" spans="2:4" ht="18" customHeight="1">
      <c r="B27" s="9"/>
      <c r="C27" s="21"/>
      <c r="D27" s="21"/>
    </row>
    <row r="28" spans="2:5" ht="15">
      <c r="B28" s="9"/>
      <c r="C28" s="3"/>
      <c r="D28" s="21"/>
      <c r="E28" s="3"/>
    </row>
    <row r="29" spans="2:5" ht="15">
      <c r="B29" s="8"/>
      <c r="E29" s="3"/>
    </row>
    <row r="43" ht="15.75">
      <c r="B43" s="7"/>
    </row>
    <row r="46" spans="3:4" ht="15">
      <c r="C46" s="14"/>
      <c r="D46" s="14"/>
    </row>
    <row r="47" spans="3:4" ht="15">
      <c r="C47" s="14"/>
      <c r="D47" s="14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4" spans="3:4" ht="15">
      <c r="C64" s="14"/>
      <c r="D64" s="14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&amp;CDraft WPLC budget
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0">
      <selection activeCell="E14" sqref="E14:E29"/>
    </sheetView>
  </sheetViews>
  <sheetFormatPr defaultColWidth="9.140625" defaultRowHeight="15"/>
  <cols>
    <col min="1" max="1" width="35.7109375" style="0" bestFit="1" customWidth="1"/>
    <col min="2" max="2" width="22.28125" style="0" bestFit="1" customWidth="1"/>
    <col min="3" max="3" width="20.28125" style="0" bestFit="1" customWidth="1"/>
    <col min="4" max="5" width="18.140625" style="0" bestFit="1" customWidth="1"/>
    <col min="6" max="6" width="12.28125" style="0" bestFit="1" customWidth="1"/>
    <col min="7" max="7" width="14.00390625" style="0" customWidth="1"/>
  </cols>
  <sheetData>
    <row r="3" spans="1:2" ht="15">
      <c r="A3" s="19" t="s">
        <v>35</v>
      </c>
      <c r="B3" s="19" t="s">
        <v>36</v>
      </c>
    </row>
    <row r="4" spans="1:2" ht="15">
      <c r="A4" t="s">
        <v>30</v>
      </c>
      <c r="B4">
        <v>1</v>
      </c>
    </row>
    <row r="5" spans="1:2" ht="15">
      <c r="A5" t="s">
        <v>44</v>
      </c>
      <c r="B5">
        <v>1.5</v>
      </c>
    </row>
    <row r="6" spans="1:2" ht="15">
      <c r="A6" t="s">
        <v>37</v>
      </c>
      <c r="B6">
        <v>2</v>
      </c>
    </row>
    <row r="7" spans="1:2" ht="15">
      <c r="A7" t="s">
        <v>31</v>
      </c>
      <c r="B7">
        <v>2.5</v>
      </c>
    </row>
    <row r="9" spans="1:2" s="20" customFormat="1" ht="15">
      <c r="A9" s="25" t="s">
        <v>41</v>
      </c>
      <c r="B9" s="74">
        <v>89175</v>
      </c>
    </row>
    <row r="10" spans="1:12" s="20" customFormat="1" ht="15">
      <c r="A10" s="19" t="s">
        <v>40</v>
      </c>
      <c r="B10" s="22">
        <f>B9/C30</f>
        <v>4246.428571428572</v>
      </c>
      <c r="L10"/>
    </row>
    <row r="11" ht="15">
      <c r="L11" s="20"/>
    </row>
    <row r="12" s="20" customFormat="1" ht="15">
      <c r="L12"/>
    </row>
    <row r="13" spans="1:6" ht="30">
      <c r="A13" s="19" t="s">
        <v>38</v>
      </c>
      <c r="B13" s="19" t="s">
        <v>79</v>
      </c>
      <c r="C13" s="19" t="s">
        <v>39</v>
      </c>
      <c r="D13" s="19" t="s">
        <v>80</v>
      </c>
      <c r="E13" s="25" t="s">
        <v>81</v>
      </c>
      <c r="F13" s="19" t="s">
        <v>7</v>
      </c>
    </row>
    <row r="14" spans="1:7" ht="15">
      <c r="A14" s="20" t="s">
        <v>29</v>
      </c>
      <c r="B14" s="31">
        <v>160088</v>
      </c>
      <c r="C14">
        <v>1</v>
      </c>
      <c r="D14" s="71">
        <v>4297.619047619048</v>
      </c>
      <c r="E14" s="32">
        <f>C14*$B$10</f>
        <v>4246.428571428572</v>
      </c>
      <c r="F14" s="22">
        <f>E14-D14</f>
        <v>-51.19047619047615</v>
      </c>
      <c r="G14" s="29"/>
    </row>
    <row r="15" spans="1:7" ht="15">
      <c r="A15" s="20" t="s">
        <v>51</v>
      </c>
      <c r="B15" s="31">
        <v>498028</v>
      </c>
      <c r="C15">
        <v>1.5</v>
      </c>
      <c r="D15" s="71">
        <v>6446.428571428572</v>
      </c>
      <c r="E15" s="32">
        <f aca="true" t="shared" si="0" ref="E15:E29">C15*$B$10</f>
        <v>6369.642857142857</v>
      </c>
      <c r="F15" s="22">
        <f>E15-D15</f>
        <v>-76.78571428571468</v>
      </c>
      <c r="G15" s="29"/>
    </row>
    <row r="16" spans="1:7" ht="15">
      <c r="A16" s="20" t="s">
        <v>21</v>
      </c>
      <c r="B16" s="31">
        <v>463025</v>
      </c>
      <c r="C16">
        <v>1.5</v>
      </c>
      <c r="D16" s="71">
        <v>6446.428571428572</v>
      </c>
      <c r="E16" s="32">
        <f t="shared" si="0"/>
        <v>6369.642857142857</v>
      </c>
      <c r="F16" s="22">
        <f aca="true" t="shared" si="1" ref="F16:F29">E16-D16</f>
        <v>-76.78571428571468</v>
      </c>
      <c r="G16" s="29"/>
    </row>
    <row r="17" spans="1:7" ht="15">
      <c r="A17" s="20" t="s">
        <v>18</v>
      </c>
      <c r="B17" s="31">
        <v>167487</v>
      </c>
      <c r="C17">
        <v>1</v>
      </c>
      <c r="D17" s="71">
        <v>4297.619047619048</v>
      </c>
      <c r="E17" s="32">
        <f t="shared" si="0"/>
        <v>4246.428571428572</v>
      </c>
      <c r="F17" s="22">
        <f t="shared" si="1"/>
        <v>-51.19047619047615</v>
      </c>
      <c r="G17" s="29"/>
    </row>
    <row r="18" spans="1:7" ht="15">
      <c r="A18" s="20" t="s">
        <v>17</v>
      </c>
      <c r="B18" s="31">
        <v>286455</v>
      </c>
      <c r="C18">
        <v>1</v>
      </c>
      <c r="D18" s="71">
        <v>4297.619047619048</v>
      </c>
      <c r="E18" s="32">
        <f t="shared" si="0"/>
        <v>4246.428571428572</v>
      </c>
      <c r="F18" s="22">
        <f t="shared" si="1"/>
        <v>-51.19047619047615</v>
      </c>
      <c r="G18" s="29"/>
    </row>
    <row r="19" spans="1:7" ht="15">
      <c r="A19" s="20" t="s">
        <v>27</v>
      </c>
      <c r="B19" s="31">
        <v>118050</v>
      </c>
      <c r="C19">
        <v>1</v>
      </c>
      <c r="D19" s="71">
        <v>4297.619047619048</v>
      </c>
      <c r="E19" s="32">
        <f t="shared" si="0"/>
        <v>4246.428571428572</v>
      </c>
      <c r="F19" s="22">
        <f t="shared" si="1"/>
        <v>-51.19047619047615</v>
      </c>
      <c r="G19" s="29"/>
    </row>
    <row r="20" spans="1:7" ht="15">
      <c r="A20" s="20" t="s">
        <v>16</v>
      </c>
      <c r="B20" s="31">
        <v>949885</v>
      </c>
      <c r="C20">
        <v>2.5</v>
      </c>
      <c r="D20" s="71">
        <v>10744.047619047618</v>
      </c>
      <c r="E20" s="32">
        <f t="shared" si="0"/>
        <v>10616.07142857143</v>
      </c>
      <c r="F20" s="22">
        <f t="shared" si="1"/>
        <v>-127.976190476189</v>
      </c>
      <c r="G20" s="29"/>
    </row>
    <row r="21" spans="1:7" ht="15">
      <c r="A21" s="20" t="s">
        <v>82</v>
      </c>
      <c r="B21" s="31">
        <v>419069</v>
      </c>
      <c r="C21">
        <v>1.5</v>
      </c>
      <c r="D21" s="71">
        <v>6446.428571428572</v>
      </c>
      <c r="E21" s="32">
        <f>C21*$B$10</f>
        <v>6369.642857142857</v>
      </c>
      <c r="F21" s="22">
        <f>E21-D21</f>
        <v>-76.78571428571468</v>
      </c>
      <c r="G21" s="29"/>
    </row>
    <row r="22" spans="1:7" ht="15">
      <c r="A22" s="20" t="s">
        <v>22</v>
      </c>
      <c r="B22" s="31">
        <v>432662</v>
      </c>
      <c r="C22">
        <v>1.5</v>
      </c>
      <c r="D22" s="71">
        <v>6446.428571428572</v>
      </c>
      <c r="E22" s="32">
        <f t="shared" si="0"/>
        <v>6369.642857142857</v>
      </c>
      <c r="F22" s="22">
        <f t="shared" si="1"/>
        <v>-76.78571428571468</v>
      </c>
      <c r="G22" s="29"/>
    </row>
    <row r="23" spans="1:7" ht="15">
      <c r="A23" s="20" t="s">
        <v>20</v>
      </c>
      <c r="B23" s="31">
        <v>151330</v>
      </c>
      <c r="C23">
        <v>1</v>
      </c>
      <c r="D23" s="71">
        <v>4297.619047619048</v>
      </c>
      <c r="E23" s="32">
        <f t="shared" si="0"/>
        <v>4246.428571428572</v>
      </c>
      <c r="F23" s="22">
        <f t="shared" si="1"/>
        <v>-51.19047619047615</v>
      </c>
      <c r="G23" s="29"/>
    </row>
    <row r="24" spans="1:7" ht="15">
      <c r="A24" s="20" t="s">
        <v>23</v>
      </c>
      <c r="B24" s="31">
        <v>244253</v>
      </c>
      <c r="C24">
        <v>1</v>
      </c>
      <c r="D24" s="71">
        <v>4297.619047619048</v>
      </c>
      <c r="E24" s="32">
        <f t="shared" si="0"/>
        <v>4246.428571428572</v>
      </c>
      <c r="F24" s="22">
        <f t="shared" si="1"/>
        <v>-51.19047619047615</v>
      </c>
      <c r="G24" s="29"/>
    </row>
    <row r="25" spans="1:7" ht="15">
      <c r="A25" s="20" t="s">
        <v>24</v>
      </c>
      <c r="B25" s="31">
        <v>836281</v>
      </c>
      <c r="C25">
        <v>2</v>
      </c>
      <c r="D25" s="71">
        <v>8595.238095238095</v>
      </c>
      <c r="E25" s="32">
        <f t="shared" si="0"/>
        <v>8492.857142857143</v>
      </c>
      <c r="F25" s="22">
        <f t="shared" si="1"/>
        <v>-102.3809523809523</v>
      </c>
      <c r="G25" s="29"/>
    </row>
    <row r="26" spans="1:7" ht="15">
      <c r="A26" s="20" t="s">
        <v>28</v>
      </c>
      <c r="B26" s="31">
        <v>128748</v>
      </c>
      <c r="C26">
        <v>1</v>
      </c>
      <c r="D26" s="71">
        <v>4297.619047619048</v>
      </c>
      <c r="E26" s="32">
        <f t="shared" si="0"/>
        <v>4246.428571428572</v>
      </c>
      <c r="F26" s="22">
        <f t="shared" si="1"/>
        <v>-51.19047619047615</v>
      </c>
      <c r="G26" s="29"/>
    </row>
    <row r="27" spans="1:7" ht="15">
      <c r="A27" s="20" t="s">
        <v>25</v>
      </c>
      <c r="B27" s="31">
        <v>283098</v>
      </c>
      <c r="C27">
        <v>1</v>
      </c>
      <c r="D27" s="71">
        <v>4297.619047619048</v>
      </c>
      <c r="E27" s="32">
        <f t="shared" si="0"/>
        <v>4246.428571428572</v>
      </c>
      <c r="F27" s="22">
        <f t="shared" si="1"/>
        <v>-51.19047619047615</v>
      </c>
      <c r="G27" s="29"/>
    </row>
    <row r="28" spans="1:12" ht="15">
      <c r="A28" s="20" t="s">
        <v>26</v>
      </c>
      <c r="B28" s="75">
        <v>328330</v>
      </c>
      <c r="C28">
        <v>1.5</v>
      </c>
      <c r="D28" s="71">
        <v>6446.428571428572</v>
      </c>
      <c r="E28" s="32">
        <f t="shared" si="0"/>
        <v>6369.642857142857</v>
      </c>
      <c r="F28" s="22">
        <f t="shared" si="1"/>
        <v>-76.78571428571468</v>
      </c>
      <c r="G28" s="29"/>
      <c r="L28" s="19"/>
    </row>
    <row r="29" spans="1:7" ht="15">
      <c r="A29" s="20" t="s">
        <v>19</v>
      </c>
      <c r="B29" s="31">
        <v>282217</v>
      </c>
      <c r="C29">
        <v>1</v>
      </c>
      <c r="D29" s="71">
        <v>4297.619047619048</v>
      </c>
      <c r="E29" s="32">
        <f t="shared" si="0"/>
        <v>4246.428571428572</v>
      </c>
      <c r="F29" s="22">
        <f t="shared" si="1"/>
        <v>-51.19047619047615</v>
      </c>
      <c r="G29" s="29"/>
    </row>
    <row r="30" spans="1:12" s="19" customFormat="1" ht="15">
      <c r="A30" s="19" t="s">
        <v>42</v>
      </c>
      <c r="B30" s="33">
        <f>SUM(B14:B29)</f>
        <v>5749006</v>
      </c>
      <c r="C30" s="19">
        <f>SUM(C14:C29)</f>
        <v>21</v>
      </c>
      <c r="D30" s="28">
        <f>SUM(D14:D29)</f>
        <v>90250</v>
      </c>
      <c r="E30" s="23">
        <f>SUM(E14:E29)</f>
        <v>89174.99999999997</v>
      </c>
      <c r="F30" s="24">
        <f>SUM(F14:F29)</f>
        <v>-1075</v>
      </c>
      <c r="L30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zoomScale="90" zoomScaleNormal="90" zoomScalePageLayoutView="0" workbookViewId="0" topLeftCell="C1">
      <selection activeCell="K10" sqref="K10"/>
    </sheetView>
  </sheetViews>
  <sheetFormatPr defaultColWidth="9.140625" defaultRowHeight="15"/>
  <cols>
    <col min="1" max="1" width="55.140625" style="4" customWidth="1"/>
    <col min="2" max="2" width="0" style="20" hidden="1" customWidth="1"/>
    <col min="3" max="3" width="11.8515625" style="20" customWidth="1"/>
    <col min="4" max="4" width="9.7109375" style="20" customWidth="1"/>
    <col min="5" max="5" width="13.8515625" style="20" bestFit="1" customWidth="1"/>
    <col min="6" max="6" width="15.140625" style="20" bestFit="1" customWidth="1"/>
    <col min="7" max="7" width="17.8515625" style="20" bestFit="1" customWidth="1"/>
    <col min="8" max="8" width="15.421875" style="20" customWidth="1"/>
    <col min="9" max="9" width="16.57421875" style="20" customWidth="1"/>
    <col min="10" max="10" width="22.7109375" style="20" bestFit="1" customWidth="1"/>
    <col min="11" max="11" width="26.7109375" style="20" customWidth="1"/>
    <col min="12" max="12" width="11.00390625" style="20" bestFit="1" customWidth="1"/>
    <col min="13" max="13" width="10.57421875" style="20" bestFit="1" customWidth="1"/>
    <col min="14" max="16384" width="9.140625" style="20" customWidth="1"/>
  </cols>
  <sheetData>
    <row r="1" ht="15.75" thickBot="1"/>
    <row r="2" spans="2:9" ht="15.75" thickBot="1">
      <c r="B2" s="19"/>
      <c r="E2" s="35"/>
      <c r="G2" s="19" t="s">
        <v>83</v>
      </c>
      <c r="H2" s="40">
        <v>1000000</v>
      </c>
      <c r="I2" s="20" t="s">
        <v>84</v>
      </c>
    </row>
    <row r="3" spans="2:9" ht="15">
      <c r="B3" s="19"/>
      <c r="E3" s="35"/>
      <c r="G3" s="19" t="s">
        <v>85</v>
      </c>
      <c r="H3" s="76">
        <v>150000</v>
      </c>
      <c r="I3" s="20" t="s">
        <v>86</v>
      </c>
    </row>
    <row r="5" spans="3:11" ht="15">
      <c r="C5" s="41">
        <v>2016</v>
      </c>
      <c r="D5" s="41">
        <v>2016</v>
      </c>
      <c r="E5" s="41" t="s">
        <v>87</v>
      </c>
      <c r="F5" s="41">
        <v>2015</v>
      </c>
      <c r="G5" s="19" t="s">
        <v>96</v>
      </c>
      <c r="H5" s="42">
        <v>2016</v>
      </c>
      <c r="I5" s="77">
        <v>2016</v>
      </c>
      <c r="J5" s="19" t="s">
        <v>85</v>
      </c>
      <c r="K5" s="88">
        <v>2018</v>
      </c>
    </row>
    <row r="6" spans="1:11" ht="15">
      <c r="A6" s="43" t="s">
        <v>53</v>
      </c>
      <c r="B6" s="44"/>
      <c r="C6" s="45" t="s">
        <v>54</v>
      </c>
      <c r="D6" s="45" t="s">
        <v>55</v>
      </c>
      <c r="E6" s="45" t="s">
        <v>56</v>
      </c>
      <c r="F6" s="45" t="s">
        <v>57</v>
      </c>
      <c r="G6" s="46" t="s">
        <v>88</v>
      </c>
      <c r="H6" s="78" t="s">
        <v>89</v>
      </c>
      <c r="I6" s="77" t="s">
        <v>90</v>
      </c>
      <c r="J6" s="77" t="s">
        <v>91</v>
      </c>
      <c r="K6" s="88" t="s">
        <v>92</v>
      </c>
    </row>
    <row r="7" spans="1:11" ht="15">
      <c r="A7" s="47" t="s">
        <v>58</v>
      </c>
      <c r="B7" s="48"/>
      <c r="C7" s="49">
        <v>95729</v>
      </c>
      <c r="D7" s="50">
        <f aca="true" t="shared" si="0" ref="D7:D22">C7/$C$24</f>
        <v>0.026162212330174777</v>
      </c>
      <c r="E7" s="31">
        <v>160088</v>
      </c>
      <c r="F7" s="51">
        <f aca="true" t="shared" si="1" ref="F7:F24">E7/$E$24</f>
        <v>0.02784620506571049</v>
      </c>
      <c r="G7" s="79">
        <f>((D7*3)+F7)/4*$H$2</f>
        <v>26583.210514058705</v>
      </c>
      <c r="H7" s="80">
        <v>39426</v>
      </c>
      <c r="I7" s="70">
        <f>H7/$H$24</f>
        <v>0.02350347610128206</v>
      </c>
      <c r="J7" s="81">
        <f>I7*$H$3</f>
        <v>3525.521415192309</v>
      </c>
      <c r="K7" s="91">
        <f>ROUND(G7+J7,0)</f>
        <v>30109</v>
      </c>
    </row>
    <row r="8" spans="1:11" ht="15">
      <c r="A8" s="53" t="s">
        <v>59</v>
      </c>
      <c r="B8" s="48" t="e">
        <f>SUM(#REF!)</f>
        <v>#REF!</v>
      </c>
      <c r="C8" s="54">
        <v>373188</v>
      </c>
      <c r="D8" s="55">
        <f t="shared" si="0"/>
        <v>0.10199024010564474</v>
      </c>
      <c r="E8" s="31">
        <v>498028</v>
      </c>
      <c r="F8" s="56">
        <f t="shared" si="1"/>
        <v>0.08662854065554984</v>
      </c>
      <c r="G8" s="79">
        <f>((D8*3)+F8)/4*$H$2</f>
        <v>98149.81524312102</v>
      </c>
      <c r="H8" s="80">
        <v>180974</v>
      </c>
      <c r="I8" s="70">
        <f aca="true" t="shared" si="2" ref="I8:I23">H8/$H$24</f>
        <v>0.10788611789056511</v>
      </c>
      <c r="J8" s="81">
        <f aca="true" t="shared" si="3" ref="J8:J23">I8*$H$3</f>
        <v>16182.917683584767</v>
      </c>
      <c r="K8" s="91">
        <f aca="true" t="shared" si="4" ref="K8:K23">ROUND(G8+J8,0)</f>
        <v>114333</v>
      </c>
    </row>
    <row r="9" spans="1:11" ht="15">
      <c r="A9" s="47" t="s">
        <v>60</v>
      </c>
      <c r="B9" s="48"/>
      <c r="C9" s="54">
        <v>327214</v>
      </c>
      <c r="D9" s="55">
        <f t="shared" si="0"/>
        <v>0.08942579725481108</v>
      </c>
      <c r="E9" s="31">
        <v>463025</v>
      </c>
      <c r="F9" s="56">
        <f t="shared" si="1"/>
        <v>0.08054000987301109</v>
      </c>
      <c r="G9" s="79">
        <f aca="true" t="shared" si="5" ref="G9:G23">((D9*3)+F9)/4*$H$2</f>
        <v>87204.35040936107</v>
      </c>
      <c r="H9" s="82">
        <v>140765</v>
      </c>
      <c r="I9" s="70">
        <f t="shared" si="2"/>
        <v>0.08391586296852253</v>
      </c>
      <c r="J9" s="81">
        <f t="shared" si="3"/>
        <v>12587.37944527838</v>
      </c>
      <c r="K9" s="91">
        <f t="shared" si="4"/>
        <v>99792</v>
      </c>
    </row>
    <row r="10" spans="1:11" ht="15">
      <c r="A10" s="53" t="s">
        <v>61</v>
      </c>
      <c r="B10" s="48"/>
      <c r="C10" s="54">
        <v>94738</v>
      </c>
      <c r="D10" s="55">
        <f t="shared" si="0"/>
        <v>0.025891377448172426</v>
      </c>
      <c r="E10" s="31">
        <v>167487</v>
      </c>
      <c r="F10" s="56">
        <f t="shared" si="1"/>
        <v>0.02913321015841695</v>
      </c>
      <c r="G10" s="79">
        <f t="shared" si="5"/>
        <v>26701.835625733558</v>
      </c>
      <c r="H10" s="80">
        <v>42714</v>
      </c>
      <c r="I10" s="70">
        <f t="shared" si="2"/>
        <v>0.02546358946355608</v>
      </c>
      <c r="J10" s="81">
        <f t="shared" si="3"/>
        <v>3819.5384195334123</v>
      </c>
      <c r="K10" s="91">
        <f t="shared" si="4"/>
        <v>30521</v>
      </c>
    </row>
    <row r="11" spans="1:11" ht="15">
      <c r="A11" s="53" t="s">
        <v>62</v>
      </c>
      <c r="B11" s="48"/>
      <c r="C11" s="54">
        <v>137896</v>
      </c>
      <c r="D11" s="55">
        <f t="shared" si="0"/>
        <v>0.037686222894648236</v>
      </c>
      <c r="E11" s="31">
        <v>286455</v>
      </c>
      <c r="F11" s="56">
        <f t="shared" si="1"/>
        <v>0.04982687441968229</v>
      </c>
      <c r="G11" s="79">
        <f t="shared" si="5"/>
        <v>40721.38577590675</v>
      </c>
      <c r="H11" s="80">
        <v>63958</v>
      </c>
      <c r="I11" s="70">
        <f t="shared" si="2"/>
        <v>0.03812802020204429</v>
      </c>
      <c r="J11" s="81">
        <f t="shared" si="3"/>
        <v>5719.203030306643</v>
      </c>
      <c r="K11" s="91">
        <f t="shared" si="4"/>
        <v>46441</v>
      </c>
    </row>
    <row r="12" spans="1:11" ht="15">
      <c r="A12" s="53" t="s">
        <v>63</v>
      </c>
      <c r="B12" s="48"/>
      <c r="C12" s="54">
        <v>55916</v>
      </c>
      <c r="D12" s="55">
        <f t="shared" si="0"/>
        <v>0.015281537095906704</v>
      </c>
      <c r="E12" s="31">
        <v>118050</v>
      </c>
      <c r="F12" s="56">
        <f t="shared" si="1"/>
        <v>0.020533984483578554</v>
      </c>
      <c r="G12" s="79">
        <f t="shared" si="5"/>
        <v>16594.648942824664</v>
      </c>
      <c r="H12" s="80">
        <v>22674</v>
      </c>
      <c r="I12" s="70">
        <f t="shared" si="2"/>
        <v>0.013516913131448016</v>
      </c>
      <c r="J12" s="81">
        <f t="shared" si="3"/>
        <v>2027.5369697172023</v>
      </c>
      <c r="K12" s="91">
        <f t="shared" si="4"/>
        <v>18622</v>
      </c>
    </row>
    <row r="13" spans="1:11" ht="15">
      <c r="A13" s="53" t="s">
        <v>64</v>
      </c>
      <c r="B13" s="48"/>
      <c r="C13" s="54">
        <v>351861</v>
      </c>
      <c r="D13" s="55">
        <f t="shared" si="0"/>
        <v>0.09616168760467181</v>
      </c>
      <c r="E13" s="31">
        <v>949885</v>
      </c>
      <c r="F13" s="56">
        <f t="shared" si="1"/>
        <v>0.1652259538431513</v>
      </c>
      <c r="G13" s="79">
        <f t="shared" si="5"/>
        <v>113427.75416429168</v>
      </c>
      <c r="H13" s="80">
        <v>168986</v>
      </c>
      <c r="I13" s="70">
        <f t="shared" si="2"/>
        <v>0.10073957318650764</v>
      </c>
      <c r="J13" s="81">
        <f t="shared" si="3"/>
        <v>15110.935977976147</v>
      </c>
      <c r="K13" s="91">
        <f t="shared" si="4"/>
        <v>128539</v>
      </c>
    </row>
    <row r="14" spans="1:11" ht="15">
      <c r="A14" s="47" t="s">
        <v>94</v>
      </c>
      <c r="B14" s="48"/>
      <c r="C14" s="54">
        <v>253581</v>
      </c>
      <c r="D14" s="55">
        <f t="shared" si="0"/>
        <v>0.06930230092133052</v>
      </c>
      <c r="E14" s="31">
        <v>419069</v>
      </c>
      <c r="F14" s="56">
        <f t="shared" si="1"/>
        <v>0.07289416640024379</v>
      </c>
      <c r="G14" s="79">
        <f>((D14*3)+F14)/4*$H$2</f>
        <v>70200.26729105884</v>
      </c>
      <c r="H14" s="80">
        <f>65650+41645+12940</f>
        <v>120235</v>
      </c>
      <c r="I14" s="70">
        <f t="shared" si="2"/>
        <v>0.0716770772849807</v>
      </c>
      <c r="J14" s="81">
        <f t="shared" si="3"/>
        <v>10751.561592747104</v>
      </c>
      <c r="K14" s="91">
        <f t="shared" si="4"/>
        <v>80952</v>
      </c>
    </row>
    <row r="15" spans="1:11" ht="15">
      <c r="A15" s="53" t="s">
        <v>97</v>
      </c>
      <c r="B15" s="48" t="e">
        <f>SUM(#REF!)</f>
        <v>#REF!</v>
      </c>
      <c r="C15" s="54">
        <v>253973</v>
      </c>
      <c r="D15" s="55">
        <f t="shared" si="0"/>
        <v>0.06940943237818716</v>
      </c>
      <c r="E15" s="31">
        <v>432662</v>
      </c>
      <c r="F15" s="56">
        <f t="shared" si="1"/>
        <v>0.0752585751345537</v>
      </c>
      <c r="G15" s="79">
        <v>70401</v>
      </c>
      <c r="H15" s="80">
        <v>118900</v>
      </c>
      <c r="I15" s="70">
        <f t="shared" si="2"/>
        <v>0.07088122833770702</v>
      </c>
      <c r="J15" s="81">
        <f t="shared" si="3"/>
        <v>10632.184250656053</v>
      </c>
      <c r="K15" s="91">
        <f t="shared" si="4"/>
        <v>81033</v>
      </c>
    </row>
    <row r="16" spans="1:11" ht="15">
      <c r="A16" s="53" t="s">
        <v>65</v>
      </c>
      <c r="B16" s="48"/>
      <c r="C16" s="54">
        <v>111141</v>
      </c>
      <c r="D16" s="55">
        <f t="shared" si="0"/>
        <v>0.030374227669650315</v>
      </c>
      <c r="E16" s="31">
        <v>151330</v>
      </c>
      <c r="F16" s="56">
        <f t="shared" si="1"/>
        <v>0.026322811282506922</v>
      </c>
      <c r="G16" s="79">
        <f t="shared" si="5"/>
        <v>29361.373572864468</v>
      </c>
      <c r="H16" s="80">
        <v>48675</v>
      </c>
      <c r="I16" s="70">
        <f t="shared" si="2"/>
        <v>0.029017189144978046</v>
      </c>
      <c r="J16" s="81">
        <f t="shared" si="3"/>
        <v>4352.578371746707</v>
      </c>
      <c r="K16" s="91">
        <f t="shared" si="4"/>
        <v>33714</v>
      </c>
    </row>
    <row r="17" spans="1:11" ht="15">
      <c r="A17" s="53" t="s">
        <v>98</v>
      </c>
      <c r="B17" s="48"/>
      <c r="C17" s="54">
        <v>153725</v>
      </c>
      <c r="D17" s="55">
        <f t="shared" si="0"/>
        <v>0.04201220205430035</v>
      </c>
      <c r="E17" s="31">
        <v>244253</v>
      </c>
      <c r="F17" s="56">
        <f t="shared" si="1"/>
        <v>0.04248612716702679</v>
      </c>
      <c r="G17" s="79">
        <v>42602</v>
      </c>
      <c r="H17" s="83">
        <v>71950</v>
      </c>
      <c r="I17" s="70">
        <f t="shared" si="2"/>
        <v>0.042892383338082596</v>
      </c>
      <c r="J17" s="81">
        <f t="shared" si="3"/>
        <v>6433.857500712389</v>
      </c>
      <c r="K17" s="91">
        <f t="shared" si="4"/>
        <v>49036</v>
      </c>
    </row>
    <row r="18" spans="1:11" ht="15">
      <c r="A18" s="53" t="s">
        <v>67</v>
      </c>
      <c r="B18" s="48"/>
      <c r="C18" s="54">
        <v>810178</v>
      </c>
      <c r="D18" s="55">
        <f t="shared" si="0"/>
        <v>0.2214172179928375</v>
      </c>
      <c r="E18" s="31">
        <v>836281</v>
      </c>
      <c r="F18" s="56">
        <f t="shared" si="1"/>
        <v>0.1454653204397421</v>
      </c>
      <c r="G18" s="79">
        <f t="shared" si="5"/>
        <v>202429.24360456367</v>
      </c>
      <c r="H18" s="80">
        <v>378107</v>
      </c>
      <c r="I18" s="70">
        <f t="shared" si="2"/>
        <v>0.22540528682157604</v>
      </c>
      <c r="J18" s="81">
        <f t="shared" si="3"/>
        <v>33810.79302323641</v>
      </c>
      <c r="K18" s="91">
        <f t="shared" si="4"/>
        <v>236240</v>
      </c>
    </row>
    <row r="19" spans="1:11" ht="15">
      <c r="A19" s="53" t="s">
        <v>68</v>
      </c>
      <c r="B19" s="48"/>
      <c r="C19" s="54">
        <v>78888</v>
      </c>
      <c r="D19" s="55">
        <f t="shared" si="0"/>
        <v>0.02155965910333157</v>
      </c>
      <c r="E19" s="31">
        <v>128748</v>
      </c>
      <c r="F19" s="56">
        <f t="shared" si="1"/>
        <v>0.022394827905902342</v>
      </c>
      <c r="G19" s="79">
        <f t="shared" si="5"/>
        <v>21768.451303974263</v>
      </c>
      <c r="H19" s="80">
        <v>31523</v>
      </c>
      <c r="I19" s="70">
        <f t="shared" si="2"/>
        <v>0.018792169561728668</v>
      </c>
      <c r="J19" s="81">
        <f t="shared" si="3"/>
        <v>2818.8254342593</v>
      </c>
      <c r="K19" s="91">
        <f t="shared" si="4"/>
        <v>24587</v>
      </c>
    </row>
    <row r="20" spans="1:11" ht="15">
      <c r="A20" s="53" t="s">
        <v>69</v>
      </c>
      <c r="B20" s="48"/>
      <c r="C20" s="54">
        <v>188057</v>
      </c>
      <c r="D20" s="55">
        <f t="shared" si="0"/>
        <v>0.05139494995430515</v>
      </c>
      <c r="E20" s="31">
        <v>283098</v>
      </c>
      <c r="F20" s="56">
        <f t="shared" si="1"/>
        <v>0.049242947389513944</v>
      </c>
      <c r="G20" s="79">
        <f t="shared" si="5"/>
        <v>50856.94931310735</v>
      </c>
      <c r="H20" s="80">
        <v>75488</v>
      </c>
      <c r="I20" s="70">
        <f t="shared" si="2"/>
        <v>0.04500153208374119</v>
      </c>
      <c r="J20" s="81">
        <f t="shared" si="3"/>
        <v>6750.229812561179</v>
      </c>
      <c r="K20" s="91">
        <f t="shared" si="4"/>
        <v>57607</v>
      </c>
    </row>
    <row r="21" spans="1:11" ht="15">
      <c r="A21" s="53" t="s">
        <v>70</v>
      </c>
      <c r="B21" s="48"/>
      <c r="C21" s="54">
        <v>182792</v>
      </c>
      <c r="D21" s="55">
        <f t="shared" si="0"/>
        <v>0.049956054239126156</v>
      </c>
      <c r="E21" s="37">
        <v>328330</v>
      </c>
      <c r="F21" s="56">
        <f t="shared" si="1"/>
        <v>0.05711074227440361</v>
      </c>
      <c r="G21" s="79">
        <f t="shared" si="5"/>
        <v>51744.72624794552</v>
      </c>
      <c r="H21" s="80">
        <v>99570</v>
      </c>
      <c r="I21" s="70">
        <f t="shared" si="2"/>
        <v>0.059357812494411175</v>
      </c>
      <c r="J21" s="81">
        <f t="shared" si="3"/>
        <v>8903.671874161677</v>
      </c>
      <c r="K21" s="91">
        <f t="shared" si="4"/>
        <v>60648</v>
      </c>
    </row>
    <row r="22" spans="1:11" ht="15">
      <c r="A22" s="57" t="s">
        <v>93</v>
      </c>
      <c r="B22" s="58" t="e">
        <f>SUM(#REF!)</f>
        <v>#REF!</v>
      </c>
      <c r="C22" s="59">
        <v>190179</v>
      </c>
      <c r="D22" s="60">
        <f t="shared" si="0"/>
        <v>0.051974880952901516</v>
      </c>
      <c r="E22" s="31">
        <v>282217</v>
      </c>
      <c r="F22" s="61">
        <f t="shared" si="1"/>
        <v>0.049089703507006255</v>
      </c>
      <c r="G22" s="79">
        <f t="shared" si="5"/>
        <v>51253.5865914277</v>
      </c>
      <c r="H22" s="80">
        <v>73509</v>
      </c>
      <c r="I22" s="70">
        <f t="shared" si="2"/>
        <v>0.043821767988868846</v>
      </c>
      <c r="J22" s="81">
        <f t="shared" si="3"/>
        <v>6573.265198330327</v>
      </c>
      <c r="K22" s="91">
        <f t="shared" si="4"/>
        <v>57827</v>
      </c>
    </row>
    <row r="23" spans="1:11" ht="15" hidden="1">
      <c r="A23" s="62"/>
      <c r="C23" s="63"/>
      <c r="D23" s="63"/>
      <c r="E23" s="64"/>
      <c r="F23" s="56">
        <f t="shared" si="1"/>
        <v>0</v>
      </c>
      <c r="G23" s="65">
        <f t="shared" si="5"/>
        <v>0</v>
      </c>
      <c r="H23" s="84"/>
      <c r="I23" s="70">
        <f t="shared" si="2"/>
        <v>0</v>
      </c>
      <c r="J23" s="22">
        <f t="shared" si="3"/>
        <v>0</v>
      </c>
      <c r="K23" s="91">
        <f t="shared" si="4"/>
        <v>0</v>
      </c>
    </row>
    <row r="24" spans="1:11" ht="15">
      <c r="A24" s="25" t="s">
        <v>71</v>
      </c>
      <c r="C24" s="66">
        <f>SUM(C7:C23)</f>
        <v>3659056</v>
      </c>
      <c r="D24" s="67">
        <f>C24/$C$24</f>
        <v>1</v>
      </c>
      <c r="E24" s="66">
        <f>SUM(E7:E22)</f>
        <v>5749006</v>
      </c>
      <c r="F24" s="56">
        <f t="shared" si="1"/>
        <v>1</v>
      </c>
      <c r="G24" s="65">
        <f>SUM(G7:G23)</f>
        <v>1000000.5986002393</v>
      </c>
      <c r="H24" s="80">
        <f>SUM(H7:H22)</f>
        <v>1677454</v>
      </c>
      <c r="I24" s="85">
        <f>SUM(I7:I23)</f>
        <v>1</v>
      </c>
      <c r="J24" s="22">
        <f>SUM(J7:J23)</f>
        <v>150000</v>
      </c>
      <c r="K24" s="91">
        <f>SUM(K7:K23)</f>
        <v>1150001</v>
      </c>
    </row>
    <row r="26" ht="15">
      <c r="A26" s="4" t="s">
        <v>72</v>
      </c>
    </row>
    <row r="27" ht="15">
      <c r="A27" s="4" t="s">
        <v>73</v>
      </c>
    </row>
    <row r="28" ht="15">
      <c r="A28" s="4" t="s">
        <v>99</v>
      </c>
    </row>
    <row r="29" ht="15">
      <c r="A29" s="4" t="s">
        <v>100</v>
      </c>
    </row>
    <row r="30" ht="15">
      <c r="A30" s="4" t="s">
        <v>102</v>
      </c>
    </row>
    <row r="31" ht="15">
      <c r="A31" s="4" t="s">
        <v>103</v>
      </c>
    </row>
    <row r="32" ht="15">
      <c r="A32" s="4" t="s">
        <v>104</v>
      </c>
    </row>
    <row r="33" ht="15">
      <c r="A33" s="4" t="s">
        <v>105</v>
      </c>
    </row>
    <row r="34" ht="15">
      <c r="A34" s="4" t="s">
        <v>101</v>
      </c>
    </row>
    <row r="35" ht="15">
      <c r="A35" s="4" t="s">
        <v>106</v>
      </c>
    </row>
    <row r="36" ht="15">
      <c r="A36" s="4" t="s">
        <v>107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="90" zoomScaleNormal="90" zoomScalePageLayoutView="0" workbookViewId="0" topLeftCell="A4">
      <selection activeCell="G24" sqref="G24"/>
    </sheetView>
  </sheetViews>
  <sheetFormatPr defaultColWidth="9.140625" defaultRowHeight="15"/>
  <cols>
    <col min="1" max="1" width="55.140625" style="4" customWidth="1"/>
    <col min="2" max="2" width="0" style="20" hidden="1" customWidth="1"/>
    <col min="3" max="3" width="19.00390625" style="20" bestFit="1" customWidth="1"/>
    <col min="4" max="4" width="21.8515625" style="20" customWidth="1"/>
    <col min="5" max="5" width="17.28125" style="20" customWidth="1"/>
    <col min="6" max="6" width="19.00390625" style="20" bestFit="1" customWidth="1"/>
    <col min="7" max="7" width="18.28125" style="20" customWidth="1"/>
    <col min="8" max="8" width="17.8515625" style="20" customWidth="1"/>
    <col min="9" max="16384" width="9.140625" style="20" customWidth="1"/>
  </cols>
  <sheetData>
    <row r="1" ht="15.75" thickBot="1"/>
    <row r="2" spans="2:3" ht="15.75" thickBot="1">
      <c r="B2" s="19"/>
      <c r="C2" s="40"/>
    </row>
    <row r="4" spans="3:8" ht="15">
      <c r="C4" s="72">
        <v>2017</v>
      </c>
      <c r="D4" s="72">
        <v>2017</v>
      </c>
      <c r="E4" s="72">
        <v>2017</v>
      </c>
      <c r="F4" s="72">
        <v>2018</v>
      </c>
      <c r="G4" s="86">
        <v>2018</v>
      </c>
      <c r="H4" s="72">
        <v>2018</v>
      </c>
    </row>
    <row r="5" spans="1:8" ht="30">
      <c r="A5" s="43" t="s">
        <v>53</v>
      </c>
      <c r="B5" s="44"/>
      <c r="C5" s="69" t="s">
        <v>75</v>
      </c>
      <c r="D5" s="19" t="s">
        <v>95</v>
      </c>
      <c r="E5" s="19" t="s">
        <v>76</v>
      </c>
      <c r="F5" s="69" t="s">
        <v>75</v>
      </c>
      <c r="G5" s="87" t="s">
        <v>77</v>
      </c>
      <c r="H5" s="73" t="s">
        <v>76</v>
      </c>
    </row>
    <row r="6" spans="1:8" ht="15">
      <c r="A6" s="47" t="s">
        <v>58</v>
      </c>
      <c r="B6" s="48"/>
      <c r="C6" s="52">
        <v>30948.569162596188</v>
      </c>
      <c r="D6" s="71">
        <v>4297.619047619048</v>
      </c>
      <c r="E6" s="71">
        <f>SUM(C6:D6)</f>
        <v>35246.18821021524</v>
      </c>
      <c r="F6" s="52">
        <v>30108.731929251015</v>
      </c>
      <c r="G6" s="71">
        <v>4246.428571428572</v>
      </c>
      <c r="H6" s="68">
        <f>F6+G6</f>
        <v>34355.16050067959</v>
      </c>
    </row>
    <row r="7" spans="1:8" ht="15">
      <c r="A7" s="53" t="s">
        <v>59</v>
      </c>
      <c r="B7" s="48">
        <v>25542</v>
      </c>
      <c r="C7" s="52">
        <v>115339.57344424479</v>
      </c>
      <c r="D7" s="32">
        <v>6446.428571428572</v>
      </c>
      <c r="E7" s="71">
        <f aca="true" t="shared" si="0" ref="E7:E21">SUM(C7:D7)</f>
        <v>121786.00201567335</v>
      </c>
      <c r="F7" s="52">
        <v>114332.73292670578</v>
      </c>
      <c r="G7" s="71">
        <v>6369.642857142857</v>
      </c>
      <c r="H7" s="68">
        <f aca="true" t="shared" si="1" ref="H7:H21">F7+G7</f>
        <v>120702.37578384863</v>
      </c>
    </row>
    <row r="8" spans="1:8" ht="15">
      <c r="A8" s="47" t="s">
        <v>60</v>
      </c>
      <c r="B8" s="48"/>
      <c r="C8" s="52">
        <v>98372.76043474289</v>
      </c>
      <c r="D8" s="32">
        <v>6446.428571428572</v>
      </c>
      <c r="E8" s="71">
        <f t="shared" si="0"/>
        <v>104819.18900617145</v>
      </c>
      <c r="F8" s="52">
        <v>99791.72985463944</v>
      </c>
      <c r="G8" s="71">
        <v>6369.642857142857</v>
      </c>
      <c r="H8" s="68">
        <f t="shared" si="1"/>
        <v>106161.3727117823</v>
      </c>
    </row>
    <row r="9" spans="1:8" ht="15">
      <c r="A9" s="53" t="s">
        <v>61</v>
      </c>
      <c r="B9" s="48"/>
      <c r="C9" s="52">
        <v>29890.655827668237</v>
      </c>
      <c r="D9" s="32">
        <v>4297.619047619048</v>
      </c>
      <c r="E9" s="71">
        <f t="shared" si="0"/>
        <v>34188.27487528729</v>
      </c>
      <c r="F9" s="52">
        <v>30521.37404526697</v>
      </c>
      <c r="G9" s="71">
        <v>4246.428571428572</v>
      </c>
      <c r="H9" s="68">
        <f t="shared" si="1"/>
        <v>34767.80261669554</v>
      </c>
    </row>
    <row r="10" spans="1:8" ht="15">
      <c r="A10" s="53" t="s">
        <v>62</v>
      </c>
      <c r="B10" s="48"/>
      <c r="C10" s="52">
        <v>46538.531799449964</v>
      </c>
      <c r="D10" s="32">
        <v>4297.619047619048</v>
      </c>
      <c r="E10" s="71">
        <f t="shared" si="0"/>
        <v>50836.15084706901</v>
      </c>
      <c r="F10" s="52">
        <v>46440.58880621339</v>
      </c>
      <c r="G10" s="71">
        <v>4246.428571428572</v>
      </c>
      <c r="H10" s="68">
        <f t="shared" si="1"/>
        <v>50687.01737764196</v>
      </c>
    </row>
    <row r="11" spans="1:8" ht="15">
      <c r="A11" s="53" t="s">
        <v>63</v>
      </c>
      <c r="B11" s="48"/>
      <c r="C11" s="52">
        <v>19764.158534120557</v>
      </c>
      <c r="D11" s="32">
        <v>4297.619047619048</v>
      </c>
      <c r="E11" s="71">
        <f t="shared" si="0"/>
        <v>24061.777581739603</v>
      </c>
      <c r="F11" s="52">
        <v>18622.185912541867</v>
      </c>
      <c r="G11" s="71">
        <v>4246.428571428572</v>
      </c>
      <c r="H11" s="68">
        <f t="shared" si="1"/>
        <v>22868.61448397044</v>
      </c>
    </row>
    <row r="12" spans="1:8" ht="15">
      <c r="A12" s="53" t="s">
        <v>64</v>
      </c>
      <c r="B12" s="48"/>
      <c r="C12" s="52">
        <v>130746.98486662464</v>
      </c>
      <c r="D12" s="32">
        <v>10744.047619047618</v>
      </c>
      <c r="E12" s="71">
        <f t="shared" si="0"/>
        <v>141491.03248567227</v>
      </c>
      <c r="F12" s="52">
        <v>128538.69014226782</v>
      </c>
      <c r="G12" s="71">
        <v>10616.07142857143</v>
      </c>
      <c r="H12" s="68">
        <f t="shared" si="1"/>
        <v>139154.76157083924</v>
      </c>
    </row>
    <row r="13" spans="1:8" ht="15">
      <c r="A13" s="47" t="s">
        <v>94</v>
      </c>
      <c r="B13" s="48"/>
      <c r="C13" s="52">
        <v>80480.02944787905</v>
      </c>
      <c r="D13" s="32">
        <v>6446.428571428572</v>
      </c>
      <c r="E13" s="71">
        <f>SUM(C13:D13)</f>
        <v>86926.45801930761</v>
      </c>
      <c r="F13" s="52">
        <v>80951.82888380595</v>
      </c>
      <c r="G13" s="71">
        <v>6369.642857142857</v>
      </c>
      <c r="H13" s="68">
        <f>F13+G13</f>
        <v>87321.47174094881</v>
      </c>
    </row>
    <row r="14" spans="1:8" ht="15">
      <c r="A14" s="53" t="s">
        <v>108</v>
      </c>
      <c r="B14" s="48" t="e">
        <f>SUM(#REF!)</f>
        <v>#REF!</v>
      </c>
      <c r="C14" s="52">
        <v>82098.4215111089</v>
      </c>
      <c r="D14" s="32">
        <v>6446.428571428572</v>
      </c>
      <c r="E14" s="71">
        <f t="shared" si="0"/>
        <v>88544.85008253746</v>
      </c>
      <c r="F14" s="52">
        <v>81033.18425065605</v>
      </c>
      <c r="G14" s="71">
        <v>6369.642857142857</v>
      </c>
      <c r="H14" s="68">
        <f t="shared" si="1"/>
        <v>87402.8271077989</v>
      </c>
    </row>
    <row r="15" spans="1:8" ht="15">
      <c r="A15" s="53" t="s">
        <v>65</v>
      </c>
      <c r="B15" s="48"/>
      <c r="C15" s="52">
        <v>32823.291200184576</v>
      </c>
      <c r="D15" s="32">
        <v>4297.619047619048</v>
      </c>
      <c r="E15" s="71">
        <f t="shared" si="0"/>
        <v>37120.91024780362</v>
      </c>
      <c r="F15" s="52">
        <v>33713.95194461117</v>
      </c>
      <c r="G15" s="71">
        <v>4246.428571428572</v>
      </c>
      <c r="H15" s="68">
        <f t="shared" si="1"/>
        <v>37960.380516039746</v>
      </c>
    </row>
    <row r="16" spans="1:8" ht="15">
      <c r="A16" s="53" t="s">
        <v>66</v>
      </c>
      <c r="B16" s="48"/>
      <c r="C16" s="52">
        <v>50651.56234424235</v>
      </c>
      <c r="D16" s="32">
        <v>4297.619047619048</v>
      </c>
      <c r="E16" s="71">
        <f t="shared" si="0"/>
        <v>54949.1813918614</v>
      </c>
      <c r="F16" s="52">
        <v>49035.85750071239</v>
      </c>
      <c r="G16" s="71">
        <v>4246.428571428572</v>
      </c>
      <c r="H16" s="68">
        <f t="shared" si="1"/>
        <v>53282.28607214096</v>
      </c>
    </row>
    <row r="17" spans="1:8" ht="15">
      <c r="A17" s="53" t="s">
        <v>67</v>
      </c>
      <c r="B17" s="48"/>
      <c r="C17" s="52">
        <v>228128.19795600846</v>
      </c>
      <c r="D17" s="32">
        <v>8595.238095238095</v>
      </c>
      <c r="E17" s="71">
        <f t="shared" si="0"/>
        <v>236723.43605124656</v>
      </c>
      <c r="F17" s="52">
        <v>236240.0366278001</v>
      </c>
      <c r="G17" s="71">
        <v>8492.857142857143</v>
      </c>
      <c r="H17" s="68">
        <f t="shared" si="1"/>
        <v>244732.89377065722</v>
      </c>
    </row>
    <row r="18" spans="1:8" ht="15">
      <c r="A18" s="53" t="s">
        <v>68</v>
      </c>
      <c r="B18" s="48"/>
      <c r="C18" s="52">
        <v>24990.056653191255</v>
      </c>
      <c r="D18" s="32">
        <v>4297.619047619048</v>
      </c>
      <c r="E18" s="71">
        <f t="shared" si="0"/>
        <v>29287.6757008103</v>
      </c>
      <c r="F18" s="52">
        <v>24587.276738233562</v>
      </c>
      <c r="G18" s="71">
        <v>4246.428571428572</v>
      </c>
      <c r="H18" s="68">
        <f t="shared" si="1"/>
        <v>28833.705309662135</v>
      </c>
    </row>
    <row r="19" spans="1:8" ht="15">
      <c r="A19" s="53" t="s">
        <v>69</v>
      </c>
      <c r="B19" s="48"/>
      <c r="C19" s="52">
        <v>60064.14645141814</v>
      </c>
      <c r="D19" s="32">
        <v>4297.619047619048</v>
      </c>
      <c r="E19" s="71">
        <f t="shared" si="0"/>
        <v>64361.76549903719</v>
      </c>
      <c r="F19" s="52">
        <v>57607.179125668525</v>
      </c>
      <c r="G19" s="71">
        <v>4246.428571428572</v>
      </c>
      <c r="H19" s="68">
        <f t="shared" si="1"/>
        <v>61853.6076970971</v>
      </c>
    </row>
    <row r="20" spans="1:8" ht="15">
      <c r="A20" s="53" t="s">
        <v>70</v>
      </c>
      <c r="B20" s="48"/>
      <c r="C20" s="52">
        <v>61032.228159715356</v>
      </c>
      <c r="D20" s="32">
        <v>6446.428571428572</v>
      </c>
      <c r="E20" s="71">
        <f t="shared" si="0"/>
        <v>67478.65673114393</v>
      </c>
      <c r="F20" s="52">
        <v>60648.398122107195</v>
      </c>
      <c r="G20" s="71">
        <v>6369.642857142857</v>
      </c>
      <c r="H20" s="68">
        <f t="shared" si="1"/>
        <v>67018.04097925006</v>
      </c>
    </row>
    <row r="21" spans="1:8" ht="16.5" customHeight="1">
      <c r="A21" s="57" t="s">
        <v>109</v>
      </c>
      <c r="B21" s="58" t="e">
        <f>SUM(#REF!)</f>
        <v>#REF!</v>
      </c>
      <c r="C21" s="52">
        <v>58130.83220680469</v>
      </c>
      <c r="D21" s="32">
        <v>4297.619047619048</v>
      </c>
      <c r="E21" s="71">
        <f t="shared" si="0"/>
        <v>62428.45125442374</v>
      </c>
      <c r="F21" s="52">
        <v>57826.85178975803</v>
      </c>
      <c r="G21" s="71">
        <v>4246.428571428572</v>
      </c>
      <c r="H21" s="68">
        <f t="shared" si="1"/>
        <v>62073.280361186604</v>
      </c>
    </row>
    <row r="22" spans="3:8" ht="15">
      <c r="C22" s="52">
        <f>SUM(C6:C21)</f>
        <v>1150000</v>
      </c>
      <c r="D22" s="68">
        <f>SUM(D6:D21)</f>
        <v>90250</v>
      </c>
      <c r="E22" s="68">
        <f>SUM(E6:E21)</f>
        <v>1240250</v>
      </c>
      <c r="F22" s="93">
        <f>SUM(F6:F21)</f>
        <v>1150000.5986002393</v>
      </c>
      <c r="G22" s="92">
        <f>SUM(G12:G21)+SUM(G6:G11)</f>
        <v>89175</v>
      </c>
      <c r="H22" s="92">
        <f>SUM(F22:G22)</f>
        <v>1239175.5986002393</v>
      </c>
    </row>
    <row r="24" ht="30">
      <c r="A24" s="4" t="s">
        <v>74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stefaniemorrill</cp:lastModifiedBy>
  <cp:lastPrinted>2014-08-05T10:06:21Z</cp:lastPrinted>
  <dcterms:created xsi:type="dcterms:W3CDTF">2007-05-31T16:25:10Z</dcterms:created>
  <dcterms:modified xsi:type="dcterms:W3CDTF">2017-05-08T11:51:12Z</dcterms:modified>
  <cp:category/>
  <cp:version/>
  <cp:contentType/>
  <cp:contentStatus/>
</cp:coreProperties>
</file>